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4940" windowHeight="12480" tabRatio="500" activeTab="0"/>
  </bookViews>
  <sheets>
    <sheet name="AnAl" sheetId="1" r:id="rId1"/>
    <sheet name="Anl" sheetId="2" r:id="rId2"/>
    <sheet name="Aer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<sst xmlns="http://schemas.openxmlformats.org/spreadsheetml/2006/main" count="67" uniqueCount="35">
  <si>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tempo</t>
  </si>
  <si>
    <t>s</t>
  </si>
  <si>
    <t>kJ/kg</t>
  </si>
  <si>
    <t>CAPACITA'</t>
  </si>
  <si>
    <t>POTENZA</t>
  </si>
  <si>
    <t>massa</t>
  </si>
  <si>
    <t>kJ</t>
  </si>
  <si>
    <t>kW</t>
  </si>
  <si>
    <t>VO2 max</t>
  </si>
  <si>
    <t>Wilkie</t>
  </si>
  <si>
    <t>te</t>
  </si>
  <si>
    <t>PCr</t>
  </si>
  <si>
    <t>AnAl</t>
  </si>
  <si>
    <t xml:space="preserve">La </t>
  </si>
  <si>
    <t>mM</t>
  </si>
  <si>
    <t>W/kg</t>
  </si>
  <si>
    <t>mlO2/kg</t>
  </si>
  <si>
    <t>5 l/min</t>
  </si>
  <si>
    <t>Saltin: %V’O2max = 94 - 0.1xt dove t è in minuti</t>
  </si>
  <si>
    <t xml:space="preserve">75 kg </t>
  </si>
  <si>
    <t>dopo circa 3 minuti sono al VO2 max</t>
  </si>
  <si>
    <t>dopo 60x10 = 600 s inizio a usare una frazione del VO2 max</t>
  </si>
  <si>
    <t>la concentrazione di PCR diminuisce nel tempo</t>
  </si>
  <si>
    <t>il contributo di energia aumenta fino a esaurimento delle scorte</t>
  </si>
  <si>
    <t>50% BM</t>
  </si>
  <si>
    <t>30% BM</t>
  </si>
  <si>
    <t>la massima capacità alattacida corrisponde alle scorte muscolari</t>
  </si>
  <si>
    <t>VO2 max x t</t>
  </si>
  <si>
    <t>Wilkie * tau</t>
  </si>
  <si>
    <t>AEROBICA</t>
  </si>
  <si>
    <t>TOTALE</t>
  </si>
  <si>
    <t>max potenza lattacida a circa 30 s di esercizio max</t>
  </si>
  <si>
    <t>70% BM</t>
  </si>
  <si>
    <t>se l'esercizio è di breve durata non riesco a sfruttare tutta la capacità lattacida</t>
  </si>
  <si>
    <t>AL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</si>
</sst>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"/>
    <numFmt numFmtId="172" formatCode="0.0000000"/>
    <numFmt numFmtId="173" formatCode="0.000000"/>
    <numFmt numFmtId="174" formatCode="0.00000"/>
    <numFmt numFmtId="175" formatCode="0.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b/>
      <sz val="12"/>
      <name val="Verdana"/>
      <family val="0"/>
    </font>
    <font>
      <sz val="10"/>
      <color indexed="10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71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/>
    </xf>
    <xf numFmtId="2" fontId="0" fillId="5" borderId="0" xfId="0" applyNumberFormat="1" applyFill="1" applyAlignment="1">
      <alignment horizontal="center"/>
    </xf>
    <xf numFmtId="0" fontId="8" fillId="0" borderId="0" xfId="0" applyFont="1" applyAlignment="1">
      <alignment/>
    </xf>
    <xf numFmtId="0" fontId="0" fillId="4" borderId="0" xfId="0" applyFill="1" applyAlignment="1">
      <alignment horizontal="center"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71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3" borderId="0" xfId="0" applyNumberFormat="1" applyFill="1" applyAlignment="1">
      <alignment horizontal="center"/>
    </xf>
    <xf numFmtId="170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71" fontId="0" fillId="7" borderId="0" xfId="0" applyNumberFormat="1" applyFill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85725</xdr:rowOff>
    </xdr:from>
    <xdr:to>
      <xdr:col>9</xdr:col>
      <xdr:colOff>304800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838450"/>
          <a:ext cx="4038600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171450</xdr:colOff>
      <xdr:row>1</xdr:row>
      <xdr:rowOff>0</xdr:rowOff>
    </xdr:from>
    <xdr:to>
      <xdr:col>12</xdr:col>
      <xdr:colOff>19050</xdr:colOff>
      <xdr:row>16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61925"/>
          <a:ext cx="626745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18</xdr:row>
      <xdr:rowOff>85725</xdr:rowOff>
    </xdr:from>
    <xdr:to>
      <xdr:col>11</xdr:col>
      <xdr:colOff>57150</xdr:colOff>
      <xdr:row>41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000375"/>
          <a:ext cx="4067175" cy="3724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180975</xdr:colOff>
      <xdr:row>2</xdr:row>
      <xdr:rowOff>0</xdr:rowOff>
    </xdr:from>
    <xdr:to>
      <xdr:col>13</xdr:col>
      <xdr:colOff>619125</xdr:colOff>
      <xdr:row>17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23850"/>
          <a:ext cx="630555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18</xdr:row>
      <xdr:rowOff>85725</xdr:rowOff>
    </xdr:from>
    <xdr:to>
      <xdr:col>12</xdr:col>
      <xdr:colOff>57150</xdr:colOff>
      <xdr:row>41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3000375"/>
          <a:ext cx="4067175" cy="3800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180975</xdr:colOff>
      <xdr:row>2</xdr:row>
      <xdr:rowOff>0</xdr:rowOff>
    </xdr:from>
    <xdr:to>
      <xdr:col>14</xdr:col>
      <xdr:colOff>619125</xdr:colOff>
      <xdr:row>17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23850"/>
          <a:ext cx="630555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25" zoomScaleNormal="125" workbookViewId="0" topLeftCell="A1">
      <selection activeCell="A1" sqref="A1"/>
    </sheetView>
  </sheetViews>
  <sheetFormatPr defaultColWidth="11.00390625" defaultRowHeight="12.75"/>
  <cols>
    <col min="6" max="6" width="18.25390625" style="0" customWidth="1"/>
  </cols>
  <sheetData>
    <row r="1" spans="1:2" ht="12.75">
      <c r="A1" s="5" t="s">
        <v>5</v>
      </c>
      <c r="B1" s="5">
        <v>75</v>
      </c>
    </row>
    <row r="2" spans="4:5" ht="12.75">
      <c r="D2" t="s">
        <v>3</v>
      </c>
      <c r="E2" t="s">
        <v>4</v>
      </c>
    </row>
    <row r="3" spans="1:5" ht="12.75">
      <c r="A3" s="1" t="s">
        <v>0</v>
      </c>
      <c r="B3" s="1" t="s">
        <v>11</v>
      </c>
      <c r="C3" s="1" t="s">
        <v>0</v>
      </c>
      <c r="D3" s="1" t="s">
        <v>12</v>
      </c>
      <c r="E3" s="1" t="s">
        <v>12</v>
      </c>
    </row>
    <row r="4" spans="1:5" ht="12.75">
      <c r="A4" s="1" t="s">
        <v>1</v>
      </c>
      <c r="B4" s="1" t="s">
        <v>2</v>
      </c>
      <c r="C4" s="1" t="s">
        <v>1</v>
      </c>
      <c r="D4" s="1" t="s">
        <v>2</v>
      </c>
      <c r="E4" s="1" t="s">
        <v>15</v>
      </c>
    </row>
    <row r="6" spans="1:5" ht="12.75">
      <c r="A6" s="1">
        <v>0</v>
      </c>
      <c r="B6" s="3">
        <v>0.693</v>
      </c>
      <c r="C6" s="1">
        <v>0.01</v>
      </c>
      <c r="D6" s="23">
        <f>B$6*(1-EXP(-C6/24))</f>
        <v>0.00028868985210420015</v>
      </c>
      <c r="E6" s="25">
        <f>D6*1000/C6</f>
        <v>28.868985210420018</v>
      </c>
    </row>
    <row r="7" spans="1:5" ht="12.75">
      <c r="A7" s="1">
        <f aca="true" t="shared" si="0" ref="A7:A14">A6+24</f>
        <v>24</v>
      </c>
      <c r="B7" s="2">
        <f>B6*0.36</f>
        <v>0.24947999999999998</v>
      </c>
      <c r="C7" s="1">
        <v>0.1</v>
      </c>
      <c r="D7" s="23">
        <f aca="true" t="shared" si="1" ref="D7:D19">B$6*(1-EXP(-C7/24))</f>
        <v>0.0028814927213387984</v>
      </c>
      <c r="E7" s="9">
        <f aca="true" t="shared" si="2" ref="E7:E19">D7*1000/C7</f>
        <v>28.814927213387982</v>
      </c>
    </row>
    <row r="8" spans="1:5" ht="12.75">
      <c r="A8" s="1">
        <f t="shared" si="0"/>
        <v>48</v>
      </c>
      <c r="B8" s="2">
        <f>B7*0.36</f>
        <v>0.08981279999999998</v>
      </c>
      <c r="C8" s="1">
        <v>1</v>
      </c>
      <c r="D8" s="23">
        <f t="shared" si="1"/>
        <v>0.02828170622336725</v>
      </c>
      <c r="E8" s="9">
        <f t="shared" si="2"/>
        <v>28.281706223367248</v>
      </c>
    </row>
    <row r="9" spans="1:5" ht="12.75">
      <c r="A9" s="1">
        <f t="shared" si="0"/>
        <v>72</v>
      </c>
      <c r="B9" s="2">
        <f>B8*0.36</f>
        <v>0.03233260799999999</v>
      </c>
      <c r="C9" s="1">
        <v>10</v>
      </c>
      <c r="D9" s="23">
        <f t="shared" si="1"/>
        <v>0.23614624327109246</v>
      </c>
      <c r="E9" s="9">
        <f t="shared" si="2"/>
        <v>23.614624327109247</v>
      </c>
    </row>
    <row r="10" spans="1:5" ht="12.75">
      <c r="A10" s="1">
        <f t="shared" si="0"/>
        <v>96</v>
      </c>
      <c r="B10" s="2">
        <f>B9*0.36</f>
        <v>0.011639738879999997</v>
      </c>
      <c r="C10" s="1">
        <v>20</v>
      </c>
      <c r="D10" s="23">
        <f t="shared" si="1"/>
        <v>0.3918234415045948</v>
      </c>
      <c r="E10" s="9">
        <f t="shared" si="2"/>
        <v>19.591172075229743</v>
      </c>
    </row>
    <row r="11" spans="1:5" ht="12.75">
      <c r="A11" s="1">
        <f t="shared" si="0"/>
        <v>120</v>
      </c>
      <c r="B11" s="2">
        <f>B10*0.36</f>
        <v>0.0041903059967999985</v>
      </c>
      <c r="C11" s="1">
        <v>30</v>
      </c>
      <c r="D11" s="23">
        <f t="shared" si="1"/>
        <v>0.4944521757758882</v>
      </c>
      <c r="E11" s="9">
        <f t="shared" si="2"/>
        <v>16.481739192529606</v>
      </c>
    </row>
    <row r="12" spans="1:5" ht="12.75">
      <c r="A12" s="1">
        <f t="shared" si="0"/>
        <v>144</v>
      </c>
      <c r="B12" s="2">
        <f>B11*0.36</f>
        <v>0.0015085101588479994</v>
      </c>
      <c r="C12" s="1">
        <v>40</v>
      </c>
      <c r="D12" s="23">
        <f t="shared" si="1"/>
        <v>0.5621092072335696</v>
      </c>
      <c r="E12" s="9">
        <f t="shared" si="2"/>
        <v>14.052730180839239</v>
      </c>
    </row>
    <row r="13" spans="1:5" ht="12.75">
      <c r="A13" s="1">
        <f t="shared" si="0"/>
        <v>168</v>
      </c>
      <c r="B13" s="2">
        <f>B12*0.36</f>
        <v>0.0005430636571852798</v>
      </c>
      <c r="C13" s="1">
        <v>50</v>
      </c>
      <c r="D13" s="23">
        <f t="shared" si="1"/>
        <v>0.6067114712892228</v>
      </c>
      <c r="E13" s="9">
        <f t="shared" si="2"/>
        <v>12.134229425784456</v>
      </c>
    </row>
    <row r="14" spans="1:5" ht="12.75">
      <c r="A14" s="1">
        <f t="shared" si="0"/>
        <v>192</v>
      </c>
      <c r="B14" s="2">
        <f>B13*0.36</f>
        <v>0.00019550291658670073</v>
      </c>
      <c r="C14" s="1">
        <v>75</v>
      </c>
      <c r="D14" s="24">
        <f>B$6*(1-EXP(-C14/24))</f>
        <v>0.6625517049989786</v>
      </c>
      <c r="E14" s="9">
        <f t="shared" si="2"/>
        <v>8.834022733319715</v>
      </c>
    </row>
    <row r="15" spans="1:5" ht="12.75">
      <c r="A15" s="1">
        <f aca="true" t="shared" si="3" ref="A15:A20">A14+24</f>
        <v>216</v>
      </c>
      <c r="B15" s="2">
        <f>B14*0.36</f>
        <v>7.038104997121226E-05</v>
      </c>
      <c r="C15" s="1">
        <v>100</v>
      </c>
      <c r="D15" s="24">
        <f t="shared" si="1"/>
        <v>0.6822558294558865</v>
      </c>
      <c r="E15" s="9">
        <f t="shared" si="2"/>
        <v>6.822558294558864</v>
      </c>
    </row>
    <row r="16" spans="1:5" ht="12.75">
      <c r="A16" s="1">
        <f t="shared" si="3"/>
        <v>240</v>
      </c>
      <c r="B16" s="2">
        <f>B15*0.36</f>
        <v>2.533717798963641E-05</v>
      </c>
      <c r="C16" s="1">
        <v>1000</v>
      </c>
      <c r="D16" s="24">
        <f t="shared" si="1"/>
        <v>0.693</v>
      </c>
      <c r="E16" s="9">
        <f t="shared" si="2"/>
        <v>0.693</v>
      </c>
    </row>
    <row r="17" spans="1:5" ht="12.75">
      <c r="A17" s="1">
        <f t="shared" si="3"/>
        <v>264</v>
      </c>
      <c r="B17" s="2">
        <f>B16*0.36</f>
        <v>9.121384076269108E-06</v>
      </c>
      <c r="C17" s="1">
        <v>5000</v>
      </c>
      <c r="D17" s="24">
        <f t="shared" si="1"/>
        <v>0.693</v>
      </c>
      <c r="E17" s="9">
        <f t="shared" si="2"/>
        <v>0.1386</v>
      </c>
    </row>
    <row r="18" spans="1:5" ht="12.75">
      <c r="A18" s="1">
        <f t="shared" si="3"/>
        <v>288</v>
      </c>
      <c r="B18" s="2">
        <f>B17*0.36</f>
        <v>3.2836982674568787E-06</v>
      </c>
      <c r="C18" s="1">
        <v>100000</v>
      </c>
      <c r="D18" s="24">
        <f t="shared" si="1"/>
        <v>0.693</v>
      </c>
      <c r="E18" s="9">
        <f t="shared" si="2"/>
        <v>0.00693</v>
      </c>
    </row>
    <row r="19" spans="1:5" ht="12.75">
      <c r="A19" s="1">
        <f t="shared" si="3"/>
        <v>312</v>
      </c>
      <c r="B19" s="2">
        <f>B18*0.36</f>
        <v>1.1821313762844762E-06</v>
      </c>
      <c r="C19" s="1">
        <v>100000</v>
      </c>
      <c r="D19" s="24">
        <f t="shared" si="1"/>
        <v>0.693</v>
      </c>
      <c r="E19" s="9">
        <f t="shared" si="2"/>
        <v>0.00693</v>
      </c>
    </row>
    <row r="20" spans="1:2" ht="12.75">
      <c r="A20" s="1">
        <f t="shared" si="3"/>
        <v>336</v>
      </c>
      <c r="B20" s="2">
        <f>B19*0.36</f>
        <v>4.2556729546241143E-07</v>
      </c>
    </row>
    <row r="21" ht="12.75">
      <c r="K21" s="28" t="s">
        <v>2</v>
      </c>
    </row>
    <row r="23" spans="1:12" ht="12.75">
      <c r="A23" s="19" t="s">
        <v>0</v>
      </c>
      <c r="B23" s="19" t="s">
        <v>12</v>
      </c>
      <c r="K23" s="29">
        <f>18.5/6.25*468.2*0.7/1000</f>
        <v>0.9701103999999998</v>
      </c>
      <c r="L23" s="22" t="s">
        <v>32</v>
      </c>
    </row>
    <row r="24" spans="1:12" ht="12.75">
      <c r="A24" s="19" t="s">
        <v>1</v>
      </c>
      <c r="B24" s="19" t="s">
        <v>2</v>
      </c>
      <c r="K24" s="29">
        <f>18.5/6.25*468.2*0.5/1000</f>
        <v>0.6929359999999999</v>
      </c>
      <c r="L24" s="22" t="s">
        <v>24</v>
      </c>
    </row>
    <row r="25" spans="1:12" ht="12.75">
      <c r="A25" s="20"/>
      <c r="B25" s="20"/>
      <c r="K25" s="29">
        <f>18.5/6.25*468.2*0.3/1000</f>
        <v>0.41576159999999995</v>
      </c>
      <c r="L25" s="22" t="s">
        <v>25</v>
      </c>
    </row>
    <row r="26" spans="1:2" ht="12.75">
      <c r="A26" s="19">
        <v>0.01</v>
      </c>
      <c r="B26" s="21">
        <f>B$6*(EXP(-A26/24))</f>
        <v>0.6927113101478958</v>
      </c>
    </row>
    <row r="27" spans="1:2" ht="12.75">
      <c r="A27" s="19">
        <v>0.1</v>
      </c>
      <c r="B27" s="21">
        <f>B$6*(EXP(-A27/24))</f>
        <v>0.6901185072786612</v>
      </c>
    </row>
    <row r="28" spans="1:2" ht="12.75">
      <c r="A28" s="19">
        <v>1</v>
      </c>
      <c r="B28" s="21">
        <f aca="true" t="shared" si="4" ref="B27:B35">B$6*(EXP(-A28/24))</f>
        <v>0.6647182937766327</v>
      </c>
    </row>
    <row r="29" spans="1:2" ht="12.75">
      <c r="A29" s="19">
        <v>10</v>
      </c>
      <c r="B29" s="21">
        <f t="shared" si="4"/>
        <v>0.4568537567289075</v>
      </c>
    </row>
    <row r="30" spans="1:2" ht="12.75">
      <c r="A30" s="19">
        <v>20</v>
      </c>
      <c r="B30" s="21">
        <f t="shared" si="4"/>
        <v>0.30117655849540514</v>
      </c>
    </row>
    <row r="31" spans="1:2" ht="12.75">
      <c r="A31" s="19">
        <v>30</v>
      </c>
      <c r="B31" s="21">
        <f t="shared" si="4"/>
        <v>0.1985478242241117</v>
      </c>
    </row>
    <row r="32" spans="1:2" ht="12.75">
      <c r="A32" s="19">
        <v>40</v>
      </c>
      <c r="B32" s="21">
        <f t="shared" si="4"/>
        <v>0.13089079276643034</v>
      </c>
    </row>
    <row r="33" spans="1:2" ht="12.75">
      <c r="A33" s="19">
        <v>50</v>
      </c>
      <c r="B33" s="21">
        <f t="shared" si="4"/>
        <v>0.0862885287107772</v>
      </c>
    </row>
    <row r="34" spans="1:2" ht="12.75">
      <c r="A34" s="19">
        <v>75</v>
      </c>
      <c r="B34" s="21">
        <f t="shared" si="4"/>
        <v>0.03044829500102134</v>
      </c>
    </row>
    <row r="35" spans="1:2" ht="12.75">
      <c r="A35" s="19">
        <v>100</v>
      </c>
      <c r="B35" s="21">
        <f t="shared" si="4"/>
        <v>0.010744170544113455</v>
      </c>
    </row>
    <row r="36" spans="1:2" ht="12.75">
      <c r="A36" s="20"/>
      <c r="B36" s="20"/>
    </row>
    <row r="37" spans="1:4" ht="12.75">
      <c r="A37" s="20" t="s">
        <v>22</v>
      </c>
      <c r="B37" s="20"/>
      <c r="C37" s="20"/>
      <c r="D37" s="20"/>
    </row>
    <row r="39" spans="1:5" ht="12.75">
      <c r="A39" s="12" t="s">
        <v>23</v>
      </c>
      <c r="B39" s="12"/>
      <c r="C39" s="12"/>
      <c r="D39" s="12"/>
      <c r="E39" s="12"/>
    </row>
    <row r="40" spans="1:5" ht="12.75">
      <c r="A40" s="12" t="s">
        <v>26</v>
      </c>
      <c r="B40" s="12"/>
      <c r="C40" s="12"/>
      <c r="D40" s="12"/>
      <c r="E40" s="1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25" zoomScaleNormal="125" workbookViewId="0" topLeftCell="A1">
      <selection activeCell="A1" sqref="A1"/>
    </sheetView>
  </sheetViews>
  <sheetFormatPr defaultColWidth="11.00390625" defaultRowHeight="12.75"/>
  <sheetData>
    <row r="1" spans="1:2" ht="12.75">
      <c r="A1" s="5" t="s">
        <v>5</v>
      </c>
      <c r="B1" s="5">
        <v>75</v>
      </c>
    </row>
    <row r="2" spans="3:5" ht="12.75">
      <c r="C2" t="s">
        <v>3</v>
      </c>
      <c r="D2" t="s">
        <v>3</v>
      </c>
      <c r="E2" t="s">
        <v>4</v>
      </c>
    </row>
    <row r="3" spans="1:5" ht="12.75">
      <c r="A3" s="1" t="s">
        <v>0</v>
      </c>
      <c r="B3" s="6" t="s">
        <v>13</v>
      </c>
      <c r="C3" s="1" t="s">
        <v>34</v>
      </c>
      <c r="D3" s="1" t="s">
        <v>34</v>
      </c>
      <c r="E3" s="1" t="s">
        <v>34</v>
      </c>
    </row>
    <row r="4" spans="1:5" ht="12.75">
      <c r="A4" s="1" t="s">
        <v>1</v>
      </c>
      <c r="B4" s="6" t="s">
        <v>14</v>
      </c>
      <c r="C4" s="1" t="s">
        <v>16</v>
      </c>
      <c r="D4" s="1" t="s">
        <v>2</v>
      </c>
      <c r="E4" s="1" t="s">
        <v>15</v>
      </c>
    </row>
    <row r="6" spans="1:2" ht="12.75">
      <c r="A6" s="1">
        <v>0.01</v>
      </c>
      <c r="B6" s="30"/>
    </row>
    <row r="7" spans="1:2" ht="12.75">
      <c r="A7" s="1">
        <v>0.1</v>
      </c>
      <c r="B7" s="1"/>
    </row>
    <row r="8" spans="1:5" ht="12.75">
      <c r="A8" s="1">
        <v>1</v>
      </c>
      <c r="B8" s="1"/>
      <c r="D8" s="4"/>
      <c r="E8" s="10"/>
    </row>
    <row r="9" spans="1:5" ht="12.75">
      <c r="A9" s="1">
        <v>5</v>
      </c>
      <c r="B9" s="5">
        <v>2</v>
      </c>
      <c r="C9" s="1">
        <f>(B9-1)*3</f>
        <v>3</v>
      </c>
      <c r="D9" s="27">
        <f aca="true" t="shared" si="0" ref="D9:D19">C9*20.9/1000</f>
        <v>0.06269999999999999</v>
      </c>
      <c r="E9" s="10">
        <f aca="true" t="shared" si="1" ref="E9:E19">D9/A9*1000</f>
        <v>12.54</v>
      </c>
    </row>
    <row r="10" spans="1:5" ht="12.75">
      <c r="A10" s="1">
        <v>10</v>
      </c>
      <c r="B10" s="5">
        <v>5</v>
      </c>
      <c r="C10" s="1">
        <f>(B10-1)*3</f>
        <v>12</v>
      </c>
      <c r="D10" s="27">
        <f t="shared" si="0"/>
        <v>0.25079999999999997</v>
      </c>
      <c r="E10" s="10">
        <f t="shared" si="1"/>
        <v>25.08</v>
      </c>
    </row>
    <row r="11" spans="1:5" ht="12.75">
      <c r="A11" s="1">
        <v>30</v>
      </c>
      <c r="B11" s="1">
        <v>15</v>
      </c>
      <c r="C11" s="1">
        <f>(B11-1)*3</f>
        <v>42</v>
      </c>
      <c r="D11" s="27">
        <f t="shared" si="0"/>
        <v>0.8777999999999999</v>
      </c>
      <c r="E11" s="7">
        <f t="shared" si="1"/>
        <v>29.259999999999998</v>
      </c>
    </row>
    <row r="12" spans="1:5" ht="12.75">
      <c r="A12" s="1">
        <v>50</v>
      </c>
      <c r="B12" s="1">
        <v>15</v>
      </c>
      <c r="C12" s="1">
        <f aca="true" t="shared" si="2" ref="C12:C19">(B12-1)*3</f>
        <v>42</v>
      </c>
      <c r="D12" s="27">
        <f t="shared" si="0"/>
        <v>0.8777999999999999</v>
      </c>
      <c r="E12" s="10">
        <f t="shared" si="1"/>
        <v>17.555999999999997</v>
      </c>
    </row>
    <row r="13" spans="1:5" ht="12.75">
      <c r="A13" s="1">
        <v>100</v>
      </c>
      <c r="B13" s="1">
        <v>15</v>
      </c>
      <c r="C13" s="1">
        <f t="shared" si="2"/>
        <v>42</v>
      </c>
      <c r="D13" s="27">
        <f t="shared" si="0"/>
        <v>0.8777999999999999</v>
      </c>
      <c r="E13" s="10">
        <f t="shared" si="1"/>
        <v>8.777999999999999</v>
      </c>
    </row>
    <row r="14" spans="1:5" ht="12.75">
      <c r="A14" s="1">
        <v>200</v>
      </c>
      <c r="B14" s="1">
        <v>15</v>
      </c>
      <c r="C14" s="1">
        <f t="shared" si="2"/>
        <v>42</v>
      </c>
      <c r="D14" s="27">
        <f t="shared" si="0"/>
        <v>0.8777999999999999</v>
      </c>
      <c r="E14" s="10">
        <f t="shared" si="1"/>
        <v>4.388999999999999</v>
      </c>
    </row>
    <row r="15" spans="1:5" ht="12.75">
      <c r="A15" s="1">
        <v>500</v>
      </c>
      <c r="B15" s="1">
        <v>15</v>
      </c>
      <c r="C15" s="1">
        <f t="shared" si="2"/>
        <v>42</v>
      </c>
      <c r="D15" s="27">
        <f t="shared" si="0"/>
        <v>0.8777999999999999</v>
      </c>
      <c r="E15" s="10">
        <f t="shared" si="1"/>
        <v>1.7555999999999998</v>
      </c>
    </row>
    <row r="16" spans="1:5" ht="12.75">
      <c r="A16" s="1">
        <v>1000</v>
      </c>
      <c r="B16" s="1">
        <v>15</v>
      </c>
      <c r="C16" s="1">
        <f t="shared" si="2"/>
        <v>42</v>
      </c>
      <c r="D16" s="27">
        <f t="shared" si="0"/>
        <v>0.8777999999999999</v>
      </c>
      <c r="E16" s="10">
        <f t="shared" si="1"/>
        <v>0.8777999999999999</v>
      </c>
    </row>
    <row r="17" spans="1:5" ht="12.75">
      <c r="A17" s="1">
        <v>5000</v>
      </c>
      <c r="B17" s="1">
        <v>15</v>
      </c>
      <c r="C17" s="1">
        <f t="shared" si="2"/>
        <v>42</v>
      </c>
      <c r="D17" s="27">
        <f t="shared" si="0"/>
        <v>0.8777999999999999</v>
      </c>
      <c r="E17" s="10">
        <f t="shared" si="1"/>
        <v>0.17555999999999997</v>
      </c>
    </row>
    <row r="18" spans="1:5" ht="12.75">
      <c r="A18" s="1">
        <v>10000</v>
      </c>
      <c r="B18" s="1">
        <v>15</v>
      </c>
      <c r="C18" s="1">
        <f t="shared" si="2"/>
        <v>42</v>
      </c>
      <c r="D18" s="27">
        <f t="shared" si="0"/>
        <v>0.8777999999999999</v>
      </c>
      <c r="E18" s="10">
        <f t="shared" si="1"/>
        <v>0.08777999999999998</v>
      </c>
    </row>
    <row r="19" spans="1:5" ht="12.75">
      <c r="A19" s="1">
        <v>50000</v>
      </c>
      <c r="B19" s="1">
        <v>15</v>
      </c>
      <c r="C19" s="1">
        <f t="shared" si="2"/>
        <v>42</v>
      </c>
      <c r="D19" s="27">
        <f t="shared" si="0"/>
        <v>0.8777999999999999</v>
      </c>
      <c r="E19" s="10">
        <f t="shared" si="1"/>
        <v>0.017556</v>
      </c>
    </row>
    <row r="23" s="14" customFormat="1" ht="15.75">
      <c r="A23" s="14" t="s">
        <v>31</v>
      </c>
    </row>
    <row r="26" spans="1:6" ht="12.75">
      <c r="A26" s="12" t="s">
        <v>33</v>
      </c>
      <c r="B26" s="12"/>
      <c r="C26" s="12"/>
      <c r="D26" s="12"/>
      <c r="E26" s="12"/>
      <c r="F26" s="1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="125" zoomScaleNormal="125" workbookViewId="0" topLeftCell="A1">
      <selection activeCell="A1" sqref="A1"/>
    </sheetView>
  </sheetViews>
  <sheetFormatPr defaultColWidth="11.00390625" defaultRowHeight="12.75"/>
  <sheetData>
    <row r="1" spans="1:2" ht="12.75">
      <c r="A1" s="5" t="s">
        <v>5</v>
      </c>
      <c r="B1" s="5" t="s">
        <v>19</v>
      </c>
    </row>
    <row r="3" spans="1:7" ht="12.75">
      <c r="A3" s="11" t="s">
        <v>8</v>
      </c>
      <c r="B3" s="5" t="s">
        <v>17</v>
      </c>
      <c r="C3" t="s">
        <v>4</v>
      </c>
      <c r="D3" t="s">
        <v>4</v>
      </c>
      <c r="E3" t="s">
        <v>3</v>
      </c>
      <c r="F3" t="s">
        <v>3</v>
      </c>
      <c r="G3" t="s">
        <v>3</v>
      </c>
    </row>
    <row r="4" spans="3:7" ht="12.75">
      <c r="C4" s="6"/>
      <c r="D4" s="6"/>
      <c r="E4" s="6"/>
      <c r="G4" s="6" t="s">
        <v>29</v>
      </c>
    </row>
    <row r="5" spans="1:7" ht="12.75">
      <c r="A5" s="6" t="s">
        <v>10</v>
      </c>
      <c r="B5" s="6" t="s">
        <v>8</v>
      </c>
      <c r="C5" s="6" t="s">
        <v>9</v>
      </c>
      <c r="D5" s="6" t="s">
        <v>9</v>
      </c>
      <c r="E5" s="6" t="s">
        <v>27</v>
      </c>
      <c r="F5" s="6" t="s">
        <v>28</v>
      </c>
      <c r="G5" s="6" t="s">
        <v>30</v>
      </c>
    </row>
    <row r="6" spans="1:7" ht="12.75">
      <c r="A6" s="6" t="s">
        <v>1</v>
      </c>
      <c r="B6" s="6" t="s">
        <v>7</v>
      </c>
      <c r="C6" s="6" t="s">
        <v>7</v>
      </c>
      <c r="D6" s="6" t="s">
        <v>15</v>
      </c>
      <c r="E6" s="6" t="s">
        <v>6</v>
      </c>
      <c r="F6" s="6" t="s">
        <v>6</v>
      </c>
      <c r="G6" s="6" t="s">
        <v>2</v>
      </c>
    </row>
    <row r="8" spans="1:2" ht="12.75">
      <c r="A8" s="1"/>
      <c r="B8" s="1"/>
    </row>
    <row r="9" spans="1:7" ht="12.75">
      <c r="A9" s="1">
        <v>0.01</v>
      </c>
      <c r="B9" s="13">
        <f>5*20.9/60</f>
        <v>1.7416666666666667</v>
      </c>
      <c r="C9" s="4">
        <f>B9*(1-EXP(-A9/24))</f>
        <v>0.0007255432790978576</v>
      </c>
      <c r="D9" s="4">
        <f>C9/75*1000</f>
        <v>0.009673910387971435</v>
      </c>
      <c r="E9" s="8">
        <f>B9*A9</f>
        <v>0.017416666666666667</v>
      </c>
      <c r="F9" s="8">
        <f>C9*24</f>
        <v>0.017413038698348583</v>
      </c>
      <c r="G9" s="8">
        <f>(E9+F9)/75</f>
        <v>0.00046439607153353664</v>
      </c>
    </row>
    <row r="10" spans="1:7" ht="12.75">
      <c r="A10" s="1">
        <v>0.1</v>
      </c>
      <c r="B10" s="13">
        <f aca="true" t="shared" si="0" ref="B10:B20">5*20.9/60</f>
        <v>1.7416666666666667</v>
      </c>
      <c r="C10" s="4">
        <f aca="true" t="shared" si="1" ref="C10:C16">B10*(1-EXP(-A10/24))</f>
        <v>0.007241846786433488</v>
      </c>
      <c r="D10" s="4">
        <f aca="true" t="shared" si="2" ref="D10:D20">C10/75*1000</f>
        <v>0.09655795715244651</v>
      </c>
      <c r="E10" s="8">
        <f aca="true" t="shared" si="3" ref="E10:E20">B10*A10</f>
        <v>0.1741666666666667</v>
      </c>
      <c r="F10" s="8">
        <f aca="true" t="shared" si="4" ref="F10:F16">C10*24</f>
        <v>0.17380432287440373</v>
      </c>
      <c r="G10" s="8">
        <f aca="true" t="shared" si="5" ref="G10:G20">(E10+F10)/75</f>
        <v>0.004639613193880939</v>
      </c>
    </row>
    <row r="11" spans="1:7" ht="12.75">
      <c r="A11" s="1">
        <v>1</v>
      </c>
      <c r="B11" s="13">
        <f t="shared" si="0"/>
        <v>1.7416666666666667</v>
      </c>
      <c r="C11" s="4">
        <f t="shared" si="1"/>
        <v>0.07107836220158437</v>
      </c>
      <c r="D11" s="4">
        <f t="shared" si="2"/>
        <v>0.9477114960211248</v>
      </c>
      <c r="E11" s="8">
        <f t="shared" si="3"/>
        <v>1.7416666666666667</v>
      </c>
      <c r="F11" s="8">
        <f t="shared" si="4"/>
        <v>1.7058806928380248</v>
      </c>
      <c r="G11" s="8">
        <f t="shared" si="5"/>
        <v>0.04596729812672922</v>
      </c>
    </row>
    <row r="12" spans="1:7" ht="12.75">
      <c r="A12" s="1">
        <v>5</v>
      </c>
      <c r="B12" s="13">
        <f t="shared" si="0"/>
        <v>1.7416666666666667</v>
      </c>
      <c r="C12" s="4">
        <f t="shared" si="1"/>
        <v>0.3275441971209775</v>
      </c>
      <c r="D12" s="4">
        <f t="shared" si="2"/>
        <v>4.367255961613034</v>
      </c>
      <c r="E12" s="8">
        <f t="shared" si="3"/>
        <v>8.708333333333334</v>
      </c>
      <c r="F12" s="8">
        <f t="shared" si="4"/>
        <v>7.86106073090346</v>
      </c>
      <c r="G12" s="8">
        <f t="shared" si="5"/>
        <v>0.2209252541898239</v>
      </c>
    </row>
    <row r="13" spans="1:7" ht="12.75">
      <c r="A13" s="1">
        <v>10</v>
      </c>
      <c r="B13" s="13">
        <f t="shared" si="0"/>
        <v>1.7416666666666667</v>
      </c>
      <c r="C13" s="4">
        <f t="shared" si="1"/>
        <v>0.5934892357342271</v>
      </c>
      <c r="D13" s="4">
        <f t="shared" si="2"/>
        <v>7.913189809789695</v>
      </c>
      <c r="E13" s="8">
        <f t="shared" si="3"/>
        <v>17.416666666666668</v>
      </c>
      <c r="F13" s="8">
        <f t="shared" si="4"/>
        <v>14.243741657621449</v>
      </c>
      <c r="G13" s="8">
        <f t="shared" si="5"/>
        <v>0.4221387776571749</v>
      </c>
    </row>
    <row r="14" spans="1:7" ht="12.75">
      <c r="A14" s="1">
        <v>100</v>
      </c>
      <c r="B14" s="13">
        <f t="shared" si="0"/>
        <v>1.7416666666666667</v>
      </c>
      <c r="C14" s="4">
        <f t="shared" si="1"/>
        <v>1.7146641216483922</v>
      </c>
      <c r="D14" s="4">
        <f t="shared" si="2"/>
        <v>22.86218828864523</v>
      </c>
      <c r="E14" s="8">
        <f t="shared" si="3"/>
        <v>174.16666666666666</v>
      </c>
      <c r="F14" s="8">
        <f t="shared" si="4"/>
        <v>41.15193891956142</v>
      </c>
      <c r="G14" s="8">
        <f t="shared" si="5"/>
        <v>2.870914741149708</v>
      </c>
    </row>
    <row r="15" spans="1:7" ht="12.75">
      <c r="A15" s="15">
        <v>200</v>
      </c>
      <c r="B15" s="13">
        <f t="shared" si="0"/>
        <v>1.7416666666666667</v>
      </c>
      <c r="C15" s="7">
        <f t="shared" si="1"/>
        <v>1.7412480231619027</v>
      </c>
      <c r="D15" s="7">
        <f t="shared" si="2"/>
        <v>23.21664030882537</v>
      </c>
      <c r="E15" s="8">
        <f t="shared" si="3"/>
        <v>348.3333333333333</v>
      </c>
      <c r="F15" s="8">
        <f t="shared" si="4"/>
        <v>41.78995255588566</v>
      </c>
      <c r="G15" s="8">
        <f t="shared" si="5"/>
        <v>5.201643811856253</v>
      </c>
    </row>
    <row r="16" spans="1:7" ht="12.75">
      <c r="A16" s="1">
        <v>500</v>
      </c>
      <c r="B16" s="13">
        <f t="shared" si="0"/>
        <v>1.7416666666666667</v>
      </c>
      <c r="C16" s="4">
        <f t="shared" si="1"/>
        <v>1.7416666651065276</v>
      </c>
      <c r="D16" s="4">
        <f t="shared" si="2"/>
        <v>23.22222220142037</v>
      </c>
      <c r="E16" s="8">
        <f t="shared" si="3"/>
        <v>870.8333333333334</v>
      </c>
      <c r="F16" s="8">
        <f t="shared" si="4"/>
        <v>41.79999996255666</v>
      </c>
      <c r="G16" s="8">
        <f t="shared" si="5"/>
        <v>12.1684444439452</v>
      </c>
    </row>
    <row r="17" spans="1:7" ht="12.75">
      <c r="A17" s="5">
        <v>1000</v>
      </c>
      <c r="B17" s="13">
        <f t="shared" si="0"/>
        <v>1.7416666666666667</v>
      </c>
      <c r="C17" s="4">
        <f>(B17*94-0.1*A17/60)/100</f>
        <v>1.6205</v>
      </c>
      <c r="D17" s="4">
        <f t="shared" si="2"/>
        <v>21.606666666666666</v>
      </c>
      <c r="E17" s="8">
        <f t="shared" si="3"/>
        <v>1741.6666666666667</v>
      </c>
      <c r="F17" s="8"/>
      <c r="G17" s="8">
        <f t="shared" si="5"/>
        <v>23.222222222222225</v>
      </c>
    </row>
    <row r="18" spans="1:7" ht="12.75">
      <c r="A18" s="1">
        <v>5000</v>
      </c>
      <c r="B18" s="13">
        <f t="shared" si="0"/>
        <v>1.7416666666666667</v>
      </c>
      <c r="C18" s="4">
        <f>(B18*94-0.1*A18/60)/100</f>
        <v>1.5538333333333332</v>
      </c>
      <c r="D18" s="4">
        <f t="shared" si="2"/>
        <v>20.717777777777776</v>
      </c>
      <c r="E18" s="8">
        <f t="shared" si="3"/>
        <v>8708.333333333334</v>
      </c>
      <c r="F18" s="8"/>
      <c r="G18" s="8">
        <f t="shared" si="5"/>
        <v>116.11111111111111</v>
      </c>
    </row>
    <row r="19" spans="1:7" ht="12.75">
      <c r="A19" s="1">
        <v>10000</v>
      </c>
      <c r="B19" s="13">
        <f t="shared" si="0"/>
        <v>1.7416666666666667</v>
      </c>
      <c r="C19" s="4">
        <f>(B19*94-0.1*A19/60)/100</f>
        <v>1.4705000000000001</v>
      </c>
      <c r="D19" s="4">
        <f t="shared" si="2"/>
        <v>19.60666666666667</v>
      </c>
      <c r="E19" s="8">
        <f t="shared" si="3"/>
        <v>17416.666666666668</v>
      </c>
      <c r="F19" s="8"/>
      <c r="G19" s="8">
        <f t="shared" si="5"/>
        <v>232.22222222222223</v>
      </c>
    </row>
    <row r="20" spans="1:7" ht="12.75">
      <c r="A20" s="1">
        <v>50000</v>
      </c>
      <c r="B20" s="13">
        <f t="shared" si="0"/>
        <v>1.7416666666666667</v>
      </c>
      <c r="C20" s="4">
        <f>(B20*94-0.1*A20/60)/100</f>
        <v>0.8038333333333334</v>
      </c>
      <c r="D20" s="4">
        <f t="shared" si="2"/>
        <v>10.71777777777778</v>
      </c>
      <c r="E20" s="8">
        <f t="shared" si="3"/>
        <v>87083.33333333333</v>
      </c>
      <c r="F20" s="8"/>
      <c r="G20" s="26">
        <f t="shared" si="5"/>
        <v>1161.111111111111</v>
      </c>
    </row>
    <row r="24" spans="1:4" ht="15.75">
      <c r="A24" s="17" t="s">
        <v>20</v>
      </c>
      <c r="B24" s="18"/>
      <c r="C24" s="18"/>
      <c r="D24" s="18"/>
    </row>
    <row r="25" spans="1:7" s="14" customFormat="1" ht="15.75">
      <c r="A25" s="16" t="s">
        <v>21</v>
      </c>
      <c r="B25" s="16"/>
      <c r="C25" s="16"/>
      <c r="D25" s="16"/>
      <c r="E25" s="16"/>
      <c r="F25" s="16"/>
      <c r="G25" s="16"/>
    </row>
    <row r="26" s="14" customFormat="1" ht="15.75">
      <c r="A26" s="14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zamparo</dc:creator>
  <cp:keywords/>
  <dc:description/>
  <cp:lastModifiedBy>Luca Ardigò</cp:lastModifiedBy>
  <dcterms:created xsi:type="dcterms:W3CDTF">2007-10-30T10:42:06Z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